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85" activeTab="1"/>
  </bookViews>
  <sheets>
    <sheet name="Expenses" sheetId="2" r:id="rId1"/>
    <sheet name="Funding-Population Projection" sheetId="3" r:id="rId2"/>
  </sheets>
  <definedNames>
    <definedName name="Scale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" l="1"/>
  <c r="E27" i="2"/>
  <c r="F29" i="2"/>
  <c r="E28" i="2"/>
  <c r="F28" i="2" s="1"/>
  <c r="G28" i="2" s="1"/>
  <c r="G30" i="2" s="1"/>
  <c r="E29" i="2"/>
  <c r="E25" i="2" l="1"/>
  <c r="E26" i="2"/>
  <c r="F19" i="2"/>
  <c r="E20" i="2"/>
  <c r="F20" i="2" s="1"/>
  <c r="E19" i="2"/>
  <c r="E18" i="2"/>
  <c r="E13" i="2" l="1"/>
  <c r="F13" i="2" s="1"/>
  <c r="F8" i="3" l="1"/>
  <c r="C4" i="3"/>
  <c r="C8" i="3" s="1"/>
  <c r="F10" i="3" s="1"/>
  <c r="F11" i="3" s="1"/>
  <c r="K4" i="3" l="1"/>
  <c r="K8" i="3" s="1"/>
  <c r="K10" i="3" s="1"/>
  <c r="K11" i="3" s="1"/>
  <c r="I4" i="3"/>
  <c r="I8" i="3" s="1"/>
  <c r="I10" i="3" s="1"/>
  <c r="I11" i="3" s="1"/>
  <c r="E17" i="3"/>
  <c r="F27" i="2"/>
  <c r="G27" i="2" s="1"/>
  <c r="F26" i="2"/>
  <c r="F25" i="2"/>
  <c r="F18" i="2"/>
  <c r="F8" i="2"/>
  <c r="F7" i="2"/>
  <c r="L8" i="2"/>
  <c r="G25" i="2" l="1"/>
  <c r="G19" i="2"/>
  <c r="G20" i="2"/>
  <c r="G18" i="2"/>
  <c r="G21" i="2" s="1"/>
  <c r="G26" i="2"/>
  <c r="G7" i="2"/>
  <c r="G8" i="2"/>
  <c r="G13" i="2"/>
  <c r="G9" i="2" l="1"/>
  <c r="G2" i="2" l="1"/>
</calcChain>
</file>

<file path=xl/sharedStrings.xml><?xml version="1.0" encoding="utf-8"?>
<sst xmlns="http://schemas.openxmlformats.org/spreadsheetml/2006/main" count="130" uniqueCount="75">
  <si>
    <t>Lodging</t>
  </si>
  <si>
    <t>Annual Growth Rate</t>
  </si>
  <si>
    <t>Transportation</t>
  </si>
  <si>
    <t>Item</t>
  </si>
  <si>
    <t>Qty</t>
  </si>
  <si>
    <t>Price each (US)</t>
  </si>
  <si>
    <t>Total price (US)</t>
  </si>
  <si>
    <t xml:space="preserve">Food </t>
  </si>
  <si>
    <t>Price each (Local)</t>
  </si>
  <si>
    <t>U.S. currency</t>
  </si>
  <si>
    <t>Formulas</t>
  </si>
  <si>
    <t>Numbers</t>
  </si>
  <si>
    <t>numbers</t>
  </si>
  <si>
    <t>number or NA</t>
  </si>
  <si>
    <t>Number or NA</t>
  </si>
  <si>
    <t>Projected Price</t>
  </si>
  <si>
    <t xml:space="preserve">Projected Population </t>
  </si>
  <si>
    <t>Source</t>
  </si>
  <si>
    <t>r</t>
  </si>
  <si>
    <t>n</t>
  </si>
  <si>
    <t>t</t>
  </si>
  <si>
    <t>Total in 5 years</t>
  </si>
  <si>
    <t>Payment</t>
  </si>
  <si>
    <t>Bank A</t>
  </si>
  <si>
    <t>Bank B</t>
  </si>
  <si>
    <t>Total Paid</t>
  </si>
  <si>
    <t>Total interest</t>
  </si>
  <si>
    <t>Invest 30% of budget balance for 5 years</t>
  </si>
  <si>
    <t>Principal</t>
  </si>
  <si>
    <t>$100 monthly for 5 years</t>
  </si>
  <si>
    <t>Inflation Rate</t>
  </si>
  <si>
    <t>Population Projection</t>
  </si>
  <si>
    <t>Current population</t>
  </si>
  <si>
    <t>Conversion Rate</t>
  </si>
  <si>
    <t>Description</t>
  </si>
  <si>
    <t>Loan (remainder of trip expenses, or minimum of $10,000)</t>
  </si>
  <si>
    <t>Projected Price (US)</t>
  </si>
  <si>
    <t>Link or citation</t>
  </si>
  <si>
    <t>Supplies and Misc</t>
  </si>
  <si>
    <t>Fundraising</t>
  </si>
  <si>
    <t>U.S. Currency</t>
  </si>
  <si>
    <t>Total 5 year Budget Projection</t>
  </si>
  <si>
    <t xml:space="preserve"> (see detail below)</t>
  </si>
  <si>
    <t>Must be different rates</t>
  </si>
  <si>
    <t>Must be different years</t>
  </si>
  <si>
    <t>Sponsorship</t>
  </si>
  <si>
    <t>CPI (Five Years Ago)</t>
  </si>
  <si>
    <t>CPI (Today)</t>
  </si>
  <si>
    <t>Plane</t>
  </si>
  <si>
    <t>https://www.travelocity.com/Flights-Search?trip=roundtrip&amp;leg1=from%3APhoenix%2C%20AZ%2C%20United%20States%20(PHX-All%20Airports)%2Cto%3Aindonesia%2Cdeparture%3A03%2F01%2F2019TANYT&amp;leg2=from%3Aindonesia%2Cto%3APhoenix%2C%20AZ%2C%20United%20States%20(PHX-All%20Airports)%2Cdeparture%3A03%2F30%2F2019TANYT&amp;passengers=adults%3A1%2Cchildren%3A0%2Cseniors%3A0%2Cinfantinlap%3AY&amp;mode=search</t>
  </si>
  <si>
    <t>plane</t>
  </si>
  <si>
    <t xml:space="preserve">First aide kits </t>
  </si>
  <si>
    <t>https://www.samsclub.com/sams/nestle-pure-life-purified-water-35-5l/prod1110694.ip?&amp;source=ifpla&amp;CAWELAID=730010300000349631&amp;pid=_CSE_Google_PLA_1427242274&amp;wl0=&amp;wl1=g&amp;wl2=c&amp;wl3=274660324524&amp;wl4=pla-535648233557&amp;wl5=9030029&amp;wl6=&amp;wl7=&amp;wl9=pla&amp;wl10=1247713&amp;wl11=online&amp;wl12={productid}&amp;wl13=&amp;wl15=52871558101&amp;wl17=1o2&amp;veh=sem&amp;kclid=7811afcc-5a79-4983-9659-d5cc86a2600e&amp;gclid=Cj0KCQiArqPgBRCRARIsAPwlHoWj3cbHs3jiVPSl2loITQA6UJyPPWJKcmziXs4B_MzOoWdNyaXISUsaAnwiEALw_wcB</t>
  </si>
  <si>
    <t>https://www.walmart.com/ip/Mainstays-Grey-Flannel-Fleece-Throw/380512922?wmlspartner=wlpa&amp;selectedSellerId=0&amp;wl13=2482&amp;adid=22222222227000000000&amp;wl0=&amp;wl1=g&amp;wl2=c&amp;wl3=42423897272&amp;wl4=aud-481850994936:pla-51320962143&amp;wl5=9030029&amp;wl6=&amp;wl7=&amp;wl8=&amp;wl9=pla&amp;wl10=8175035&amp;wl11=local&amp;wl12=380512922&amp;wl13=2482&amp;veh=sem&amp;gclid=Cj0KCQiArqPgBRCRARIsAPwlHoUzfgQCP3fqYopoc7sm2XCbLjskLY6wWaAvLiH4kjpU1vqi2O3XDVUaAj1rEALw_wcB</t>
  </si>
  <si>
    <t>https://www.uline.com/Product/Detail/H-3795/First-Aid/Uline-First-Aid-Kit-250-Person?pricode=WA9146&amp;gadtype=pla&amp;id=H-3795&amp;gclid=Cj0KCQiArqPgBRCRARIsAPwlHoWzsRM5vcizqi6EAyK86T-bBJVlQ5zgT9nYIH5wOC4WjoxYQ4Yt__waAr85EALw_wcB&amp;gclsrc=aw.ds</t>
  </si>
  <si>
    <t>https://media.bac-assets.com/DigitalDeposit_AZ.pdf?cacheBuster=82</t>
  </si>
  <si>
    <t>https://www.bankofamerica.com/auto-loans/auto-loan-calculator/</t>
  </si>
  <si>
    <t>https://www.nerdwallet.com/blog/loans/chase-personal-loan/</t>
  </si>
  <si>
    <t>1,018,057UGX</t>
  </si>
  <si>
    <t>https://www.xe.com/currencyconverter/convert/?Amount=1&amp;From=USD&amp;To=UGX</t>
  </si>
  <si>
    <t>Local currency (UGX)</t>
  </si>
  <si>
    <t>https://www.booking.com/city/ug/entebbe.html</t>
  </si>
  <si>
    <t>Breakfast</t>
  </si>
  <si>
    <t xml:space="preserve">Lunch </t>
  </si>
  <si>
    <t>Dinner</t>
  </si>
  <si>
    <t>Total</t>
  </si>
  <si>
    <t>Local Museum</t>
  </si>
  <si>
    <t>Sports watcch</t>
  </si>
  <si>
    <t>Hotel Accommodation</t>
  </si>
  <si>
    <t xml:space="preserve"> </t>
  </si>
  <si>
    <t>Balance</t>
  </si>
  <si>
    <t>Grand total</t>
  </si>
  <si>
    <t xml:space="preserve">Medicines </t>
  </si>
  <si>
    <t>Medical tools</t>
  </si>
  <si>
    <t xml:space="preserve"> https://www.worldometers.info/world-population/uganda-population/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</si>
</sst>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2" fillId="0" borderId="1" xfId="0" applyFont="1" applyBorder="1"/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6" fontId="0" fillId="3" borderId="1" xfId="0" applyNumberFormat="1" applyFill="1" applyBorder="1"/>
    <xf numFmtId="10" fontId="0" fillId="3" borderId="1" xfId="0" applyNumberFormat="1" applyFill="1" applyBorder="1"/>
    <xf numFmtId="8" fontId="0" fillId="3" borderId="1" xfId="0" applyNumberFormat="1" applyFill="1" applyBorder="1"/>
    <xf numFmtId="4" fontId="0" fillId="3" borderId="1" xfId="0" applyNumberFormat="1" applyFill="1" applyBorder="1"/>
    <xf numFmtId="3" fontId="0" fillId="3" borderId="1" xfId="0" applyNumberFormat="1" applyFill="1" applyBorder="1"/>
    <xf numFmtId="164" fontId="0" fillId="3" borderId="1" xfId="0" applyNumberFormat="1" applyFill="1" applyBorder="1"/>
    <xf numFmtId="2" fontId="0" fillId="3" borderId="1" xfId="0" applyNumberForma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0" fontId="6" fillId="3" borderId="1" xfId="2" applyFill="1" applyBorder="1"/>
    <xf numFmtId="0" fontId="0" fillId="3" borderId="1" xfId="0" applyNumberFormat="1" applyFill="1" applyBorder="1"/>
    <xf numFmtId="9" fontId="0" fillId="3" borderId="1" xfId="0" applyNumberFormat="1" applyFill="1" applyBorder="1"/>
    <xf numFmtId="164" fontId="7" fillId="0" borderId="1" xfId="0" applyNumberFormat="1" applyFont="1" applyBorder="1"/>
    <xf numFmtId="44" fontId="0" fillId="0" borderId="1" xfId="0" applyNumberFormat="1" applyBorder="1"/>
    <xf numFmtId="6" fontId="0" fillId="0" borderId="1" xfId="0" applyNumberFormat="1" applyBorder="1"/>
    <xf numFmtId="165" fontId="0" fillId="3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582706</xdr:colOff>
      <xdr:row>12</xdr:row>
      <xdr:rowOff>161924</xdr:rowOff>
    </xdr:from>
    <xdr:to>
      <xdr:col>13</xdr:col>
      <xdr:colOff>100853</xdr:colOff>
      <xdr:row>25</xdr:row>
      <xdr:rowOff>156883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68471" y="2716865"/>
          <a:ext cx="6196853" cy="24714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complete sentences and with complete reasoning, please answer which bank</a:t>
          </a:r>
          <a:r>
            <a:rPr lang="en-US" sz="1100" baseline="0"/>
            <a:t> gives the better loan deal? Why? </a:t>
          </a:r>
        </a:p>
        <a:p>
          <a:r>
            <a:rPr lang="en-US" sz="1100" baseline="0"/>
            <a:t>Answer:</a:t>
          </a:r>
        </a:p>
        <a:p>
          <a:r>
            <a:rPr lang="en-US" sz="1200">
              <a:latin typeface="Times New Roman" pitchFamily="18" charset="0"/>
              <a:cs typeface="Times New Roman" pitchFamily="18" charset="0"/>
            </a:rPr>
            <a:t>In my opinion, bank A  is a better option source of remaining fund for the trip. The reason is that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the cots of credit is much lower compared tp bank B at 3.39% against 7%. Besides, the total amount padi on loan is also smaller compared to bank B and  and so is the total interest to be paid on the loan. However, the monthly repyments are slightly higher than bank B but  still manageable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oking.com/city/ug/entebbe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xe.com/currencyconverter/convert/?Amount=1&amp;From=USD&amp;To=UGX" TargetMode="External"/><Relationship Id="rId1" Type="http://schemas.openxmlformats.org/officeDocument/2006/relationships/hyperlink" Target="https://www.xe.com/currencyconverter/convert/?Amount=1&amp;From=USD&amp;To=UGX" TargetMode="External"/><Relationship Id="rId6" Type="http://schemas.openxmlformats.org/officeDocument/2006/relationships/hyperlink" Target="https://www.booking.com/city/ug/entebbe.html" TargetMode="External"/><Relationship Id="rId5" Type="http://schemas.openxmlformats.org/officeDocument/2006/relationships/hyperlink" Target="https://www.booking.com/city/ug/entebbe.html" TargetMode="External"/><Relationship Id="rId4" Type="http://schemas.openxmlformats.org/officeDocument/2006/relationships/hyperlink" Target="https://www.booking.com/city/ug/entebb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nkofamerica.com/auto-loans/auto-loan-calculator/" TargetMode="External"/><Relationship Id="rId2" Type="http://schemas.openxmlformats.org/officeDocument/2006/relationships/hyperlink" Target="https://www.nerdwallet.com/blog/loans/chase-personal-loan/" TargetMode="External"/><Relationship Id="rId1" Type="http://schemas.openxmlformats.org/officeDocument/2006/relationships/hyperlink" Target="https://media.bac-assets.com/DigitalDeposit_AZ.pdf?cacheBuster=8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zoomScale="89" workbookViewId="0">
      <selection activeCell="G2" sqref="G2"/>
    </sheetView>
  </sheetViews>
  <sheetFormatPr defaultColWidth="9.140625" defaultRowHeight="15" x14ac:dyDescent="0.25"/>
  <cols>
    <col min="1" max="1" width="5.140625" style="1" customWidth="1"/>
    <col min="2" max="2" width="22.5703125" style="1" customWidth="1"/>
    <col min="3" max="3" width="9.85546875" style="1" customWidth="1"/>
    <col min="4" max="4" width="15.85546875" style="1" customWidth="1"/>
    <col min="5" max="5" width="16.42578125" style="1" customWidth="1"/>
    <col min="6" max="6" width="16.5703125" style="1" customWidth="1"/>
    <col min="7" max="7" width="19.85546875" style="1" customWidth="1"/>
    <col min="8" max="8" width="16.140625" style="1" customWidth="1"/>
    <col min="9" max="9" width="9.140625" style="1"/>
    <col min="10" max="10" width="18.7109375" style="1" bestFit="1" customWidth="1"/>
    <col min="11" max="11" width="16.140625" style="1" customWidth="1"/>
    <col min="12" max="12" width="14.5703125" style="1" customWidth="1"/>
    <col min="13" max="16384" width="9.140625" style="1"/>
  </cols>
  <sheetData>
    <row r="1" spans="2:12" x14ac:dyDescent="0.25">
      <c r="G1" s="1" t="s">
        <v>40</v>
      </c>
    </row>
    <row r="2" spans="2:12" ht="18.600000000000001" customHeight="1" x14ac:dyDescent="0.3">
      <c r="B2" s="5" t="s">
        <v>41</v>
      </c>
      <c r="C2" s="6"/>
      <c r="D2" s="6"/>
      <c r="E2" s="6"/>
      <c r="F2" s="6"/>
      <c r="G2" s="9">
        <f>(G9+G13+G21+G30)</f>
        <v>21065.769724041162</v>
      </c>
      <c r="H2" s="7" t="s">
        <v>42</v>
      </c>
      <c r="J2" s="25" t="s">
        <v>33</v>
      </c>
      <c r="K2" s="25"/>
      <c r="L2" s="25"/>
    </row>
    <row r="3" spans="2:12" x14ac:dyDescent="0.25">
      <c r="J3" s="1" t="s">
        <v>60</v>
      </c>
      <c r="K3" s="1" t="s">
        <v>9</v>
      </c>
      <c r="L3" s="1" t="s">
        <v>17</v>
      </c>
    </row>
    <row r="4" spans="2:12" ht="18.75" x14ac:dyDescent="0.3">
      <c r="B4" s="25" t="s">
        <v>2</v>
      </c>
      <c r="C4" s="25"/>
      <c r="D4" s="25"/>
      <c r="E4" s="25"/>
      <c r="F4" s="25"/>
      <c r="G4" s="25"/>
      <c r="H4" s="25"/>
      <c r="J4" s="12">
        <v>3743</v>
      </c>
      <c r="K4" s="11">
        <v>1</v>
      </c>
      <c r="L4" s="18" t="s">
        <v>59</v>
      </c>
    </row>
    <row r="5" spans="2:12" x14ac:dyDescent="0.25">
      <c r="B5" s="8" t="s">
        <v>3</v>
      </c>
      <c r="C5" s="8" t="s">
        <v>4</v>
      </c>
      <c r="D5" s="8" t="s">
        <v>8</v>
      </c>
      <c r="E5" s="8" t="s">
        <v>5</v>
      </c>
      <c r="F5" s="8" t="s">
        <v>6</v>
      </c>
      <c r="G5" s="8" t="s">
        <v>36</v>
      </c>
      <c r="H5" s="8" t="s">
        <v>17</v>
      </c>
    </row>
    <row r="6" spans="2:12" ht="18.75" x14ac:dyDescent="0.3">
      <c r="B6" s="2" t="s">
        <v>34</v>
      </c>
      <c r="C6" s="2" t="s">
        <v>12</v>
      </c>
      <c r="D6" s="2" t="s">
        <v>13</v>
      </c>
      <c r="E6" s="2" t="s">
        <v>14</v>
      </c>
      <c r="F6" s="2" t="s">
        <v>10</v>
      </c>
      <c r="G6" s="2"/>
      <c r="H6" s="2" t="s">
        <v>37</v>
      </c>
      <c r="J6" s="25" t="s">
        <v>30</v>
      </c>
      <c r="K6" s="25"/>
      <c r="L6" s="25"/>
    </row>
    <row r="7" spans="2:12" x14ac:dyDescent="0.25">
      <c r="B7" s="2" t="s">
        <v>48</v>
      </c>
      <c r="C7" s="2">
        <v>10</v>
      </c>
      <c r="D7" s="9"/>
      <c r="E7" s="9">
        <v>1141</v>
      </c>
      <c r="F7" s="9">
        <f>E7*C7</f>
        <v>11410</v>
      </c>
      <c r="G7" s="11">
        <f>F7*(1+L8)</f>
        <v>11847.433462261752</v>
      </c>
      <c r="H7" s="2" t="s">
        <v>49</v>
      </c>
      <c r="J7" s="1" t="s">
        <v>46</v>
      </c>
      <c r="K7" s="1" t="s">
        <v>47</v>
      </c>
      <c r="L7" s="1" t="s">
        <v>30</v>
      </c>
    </row>
    <row r="8" spans="2:12" x14ac:dyDescent="0.25">
      <c r="B8" s="2" t="s">
        <v>50</v>
      </c>
      <c r="C8" s="2">
        <v>10</v>
      </c>
      <c r="D8" s="13" t="s">
        <v>58</v>
      </c>
      <c r="E8" s="9">
        <v>272</v>
      </c>
      <c r="F8" s="9">
        <f>E8*C8</f>
        <v>2720</v>
      </c>
      <c r="G8" s="9">
        <f>F8*(1+L8)</f>
        <v>2824.278616770549</v>
      </c>
      <c r="H8" s="18" t="s">
        <v>59</v>
      </c>
      <c r="J8" s="2">
        <v>243.54599999999999</v>
      </c>
      <c r="K8" s="2">
        <v>252.88300000000001</v>
      </c>
      <c r="L8" s="10">
        <f>K8/J8-1</f>
        <v>3.8337726753878254E-2</v>
      </c>
    </row>
    <row r="9" spans="2:12" x14ac:dyDescent="0.25">
      <c r="B9" s="2" t="s">
        <v>65</v>
      </c>
      <c r="C9" s="2">
        <v>1</v>
      </c>
      <c r="D9" s="13"/>
      <c r="E9" s="9"/>
      <c r="F9" s="9"/>
      <c r="G9" s="9">
        <f>SUM(G7:G8)</f>
        <v>14671.712079032301</v>
      </c>
      <c r="H9" s="2"/>
      <c r="J9" s="2"/>
      <c r="K9" s="2"/>
      <c r="L9" s="10"/>
    </row>
    <row r="10" spans="2:12" ht="18.75" x14ac:dyDescent="0.3">
      <c r="B10" s="25" t="s">
        <v>0</v>
      </c>
      <c r="C10" s="25"/>
      <c r="D10" s="25"/>
      <c r="E10" s="25"/>
      <c r="F10" s="25"/>
      <c r="G10" s="25"/>
      <c r="H10" s="25"/>
    </row>
    <row r="11" spans="2:12" x14ac:dyDescent="0.25">
      <c r="B11" s="8" t="s">
        <v>3</v>
      </c>
      <c r="C11" s="8" t="s">
        <v>4</v>
      </c>
      <c r="D11" s="8" t="s">
        <v>8</v>
      </c>
      <c r="E11" s="8" t="s">
        <v>5</v>
      </c>
      <c r="F11" s="8" t="s">
        <v>6</v>
      </c>
      <c r="G11" s="8" t="s">
        <v>15</v>
      </c>
      <c r="H11" s="8"/>
    </row>
    <row r="12" spans="2:12" x14ac:dyDescent="0.25">
      <c r="B12" s="2" t="s">
        <v>34</v>
      </c>
      <c r="C12" s="2" t="s">
        <v>12</v>
      </c>
      <c r="D12" s="2" t="s">
        <v>13</v>
      </c>
      <c r="E12" s="2" t="s">
        <v>14</v>
      </c>
      <c r="F12" s="2" t="s">
        <v>10</v>
      </c>
      <c r="G12" s="2" t="s">
        <v>10</v>
      </c>
      <c r="H12" s="2" t="s">
        <v>37</v>
      </c>
    </row>
    <row r="13" spans="2:12" x14ac:dyDescent="0.25">
      <c r="B13" s="2" t="s">
        <v>68</v>
      </c>
      <c r="C13" s="2">
        <v>10</v>
      </c>
      <c r="D13" s="13">
        <v>100000</v>
      </c>
      <c r="E13" s="11">
        <f>(D13/J4)</f>
        <v>26.716537536735238</v>
      </c>
      <c r="F13" s="11">
        <f>C13*E13*20</f>
        <v>5343.3075073470482</v>
      </c>
      <c r="G13" s="14">
        <f>F13*(1+L8)</f>
        <v>5548.1577705256659</v>
      </c>
      <c r="H13" s="18" t="s">
        <v>61</v>
      </c>
    </row>
    <row r="14" spans="2:12" x14ac:dyDescent="0.25">
      <c r="B14" s="2" t="s">
        <v>69</v>
      </c>
      <c r="C14" s="2"/>
      <c r="D14" s="2"/>
      <c r="E14" s="2"/>
      <c r="F14" s="2"/>
      <c r="G14" s="2"/>
      <c r="H14" s="2"/>
    </row>
    <row r="15" spans="2:12" ht="18.75" x14ac:dyDescent="0.3">
      <c r="B15" s="25" t="s">
        <v>7</v>
      </c>
      <c r="C15" s="25"/>
      <c r="D15" s="25"/>
      <c r="E15" s="25"/>
      <c r="F15" s="25"/>
      <c r="G15" s="25"/>
      <c r="H15" s="25"/>
    </row>
    <row r="16" spans="2:12" x14ac:dyDescent="0.25">
      <c r="B16" s="8" t="s">
        <v>3</v>
      </c>
      <c r="C16" s="8" t="s">
        <v>4</v>
      </c>
      <c r="D16" s="8" t="s">
        <v>8</v>
      </c>
      <c r="E16" s="8" t="s">
        <v>5</v>
      </c>
      <c r="F16" s="8" t="s">
        <v>6</v>
      </c>
      <c r="G16" s="8" t="s">
        <v>15</v>
      </c>
      <c r="H16" s="8"/>
    </row>
    <row r="17" spans="2:8" x14ac:dyDescent="0.25">
      <c r="B17" s="2" t="s">
        <v>34</v>
      </c>
      <c r="C17" s="2" t="s">
        <v>12</v>
      </c>
      <c r="D17" s="2" t="s">
        <v>13</v>
      </c>
      <c r="E17" s="2" t="s">
        <v>14</v>
      </c>
      <c r="F17" s="2" t="s">
        <v>10</v>
      </c>
      <c r="G17" s="2" t="s">
        <v>10</v>
      </c>
      <c r="H17" s="2" t="s">
        <v>37</v>
      </c>
    </row>
    <row r="18" spans="2:8" x14ac:dyDescent="0.25">
      <c r="B18" s="2" t="s">
        <v>62</v>
      </c>
      <c r="C18" s="2">
        <v>10</v>
      </c>
      <c r="D18" s="13">
        <v>30000</v>
      </c>
      <c r="E18" s="11">
        <f>(D18/J4)</f>
        <v>8.0149612610205718</v>
      </c>
      <c r="F18" s="11">
        <f>C18*E18</f>
        <v>80.149612610205722</v>
      </c>
      <c r="G18" s="14">
        <f>F18*(1+L8)</f>
        <v>83.222366557884982</v>
      </c>
      <c r="H18" s="18" t="s">
        <v>61</v>
      </c>
    </row>
    <row r="19" spans="2:8" x14ac:dyDescent="0.25">
      <c r="B19" s="2" t="s">
        <v>63</v>
      </c>
      <c r="C19" s="2">
        <v>10</v>
      </c>
      <c r="D19" s="2">
        <v>37430</v>
      </c>
      <c r="E19" s="11">
        <f>(D19/J4)</f>
        <v>10</v>
      </c>
      <c r="F19" s="11">
        <f t="shared" ref="F19:F20" si="0">C19*E19</f>
        <v>100</v>
      </c>
      <c r="G19" s="14">
        <f>F19*(1+L8)</f>
        <v>103.83377267538782</v>
      </c>
      <c r="H19" s="18" t="s">
        <v>61</v>
      </c>
    </row>
    <row r="20" spans="2:8" x14ac:dyDescent="0.25">
      <c r="B20" s="2" t="s">
        <v>64</v>
      </c>
      <c r="C20" s="2">
        <v>10</v>
      </c>
      <c r="D20" s="13">
        <v>35000</v>
      </c>
      <c r="E20" s="11">
        <f>(D20/J4)</f>
        <v>9.3507881378573341</v>
      </c>
      <c r="F20" s="11">
        <f t="shared" si="0"/>
        <v>93.507881378573344</v>
      </c>
      <c r="G20" s="14">
        <f>F20*(1+L8)</f>
        <v>97.092760984199145</v>
      </c>
      <c r="H20" s="18" t="s">
        <v>61</v>
      </c>
    </row>
    <row r="21" spans="2:8" x14ac:dyDescent="0.25">
      <c r="B21" s="2" t="s">
        <v>65</v>
      </c>
      <c r="C21" s="2"/>
      <c r="D21" s="13"/>
      <c r="E21" s="11"/>
      <c r="F21" s="11"/>
      <c r="G21" s="14">
        <f>SUM(G18:G20)</f>
        <v>284.14890021747192</v>
      </c>
      <c r="H21" s="18"/>
    </row>
    <row r="22" spans="2:8" ht="18.75" x14ac:dyDescent="0.3">
      <c r="B22" s="25" t="s">
        <v>38</v>
      </c>
      <c r="C22" s="25"/>
      <c r="D22" s="25"/>
      <c r="E22" s="25"/>
      <c r="F22" s="25"/>
      <c r="G22" s="25"/>
      <c r="H22" s="25"/>
    </row>
    <row r="23" spans="2:8" x14ac:dyDescent="0.25">
      <c r="B23" s="8" t="s">
        <v>3</v>
      </c>
      <c r="C23" s="8" t="s">
        <v>4</v>
      </c>
      <c r="D23" s="8" t="s">
        <v>8</v>
      </c>
      <c r="E23" s="8" t="s">
        <v>5</v>
      </c>
      <c r="F23" s="8" t="s">
        <v>6</v>
      </c>
      <c r="G23" s="8" t="s">
        <v>15</v>
      </c>
      <c r="H23" s="8"/>
    </row>
    <row r="24" spans="2:8" x14ac:dyDescent="0.25">
      <c r="B24" s="2" t="s">
        <v>11</v>
      </c>
      <c r="C24" s="2" t="s">
        <v>12</v>
      </c>
      <c r="D24" s="2" t="s">
        <v>13</v>
      </c>
      <c r="E24" s="2" t="s">
        <v>14</v>
      </c>
      <c r="F24" s="2" t="s">
        <v>10</v>
      </c>
      <c r="G24" s="2" t="s">
        <v>10</v>
      </c>
      <c r="H24" s="2" t="s">
        <v>37</v>
      </c>
    </row>
    <row r="25" spans="2:8" x14ac:dyDescent="0.25">
      <c r="B25" s="2" t="s">
        <v>66</v>
      </c>
      <c r="C25" s="2">
        <v>5</v>
      </c>
      <c r="D25" s="2">
        <v>35000</v>
      </c>
      <c r="E25" s="14">
        <f>(D25/J4)</f>
        <v>9.3507881378573341</v>
      </c>
      <c r="F25" s="14">
        <f>E25*C25</f>
        <v>46.753940689286672</v>
      </c>
      <c r="G25" s="14">
        <f>F25*(1+L8)</f>
        <v>48.546380492099573</v>
      </c>
      <c r="H25" s="2" t="s">
        <v>52</v>
      </c>
    </row>
    <row r="26" spans="2:8" x14ac:dyDescent="0.25">
      <c r="B26" s="2" t="s">
        <v>67</v>
      </c>
      <c r="C26" s="2">
        <v>15</v>
      </c>
      <c r="D26" s="2">
        <v>20000</v>
      </c>
      <c r="E26" s="14">
        <f>(D26/J4)</f>
        <v>5.3433075073470482</v>
      </c>
      <c r="F26" s="14">
        <f>E26*C26</f>
        <v>80.149612610205722</v>
      </c>
      <c r="G26" s="14">
        <f>F26*(1+L8)</f>
        <v>83.222366557884982</v>
      </c>
      <c r="H26" s="2" t="s">
        <v>53</v>
      </c>
    </row>
    <row r="27" spans="2:8" x14ac:dyDescent="0.25">
      <c r="B27" s="2" t="s">
        <v>51</v>
      </c>
      <c r="C27" s="2">
        <v>1</v>
      </c>
      <c r="D27" s="2">
        <v>350000</v>
      </c>
      <c r="E27" s="14">
        <f>(D27/J4)</f>
        <v>93.50788137857333</v>
      </c>
      <c r="F27" s="14">
        <f>E27*C27</f>
        <v>93.50788137857333</v>
      </c>
      <c r="G27" s="14">
        <f>F27*(1+L8)</f>
        <v>97.092760984199131</v>
      </c>
      <c r="H27" s="2" t="s">
        <v>54</v>
      </c>
    </row>
    <row r="28" spans="2:8" x14ac:dyDescent="0.25">
      <c r="B28" s="2" t="s">
        <v>73</v>
      </c>
      <c r="C28" s="2">
        <v>1</v>
      </c>
      <c r="D28" s="13">
        <v>500000</v>
      </c>
      <c r="E28" s="14">
        <f>(D28/J4)</f>
        <v>133.5826876836762</v>
      </c>
      <c r="F28" s="14">
        <f>(E28/K4)</f>
        <v>133.5826876836762</v>
      </c>
      <c r="G28" s="14">
        <f>F28*(1+L8)</f>
        <v>138.70394426314164</v>
      </c>
      <c r="H28" s="2"/>
    </row>
    <row r="29" spans="2:8" x14ac:dyDescent="0.25">
      <c r="B29" s="2" t="s">
        <v>72</v>
      </c>
      <c r="C29" s="2">
        <v>1</v>
      </c>
      <c r="D29" s="13">
        <v>700000</v>
      </c>
      <c r="E29" s="14">
        <f>(D29/J4)</f>
        <v>187.01576275714666</v>
      </c>
      <c r="F29" s="14">
        <f>(E29/K4)</f>
        <v>187.01576275714666</v>
      </c>
      <c r="G29" s="14">
        <f>F29*(1+L8)</f>
        <v>194.18552196839826</v>
      </c>
      <c r="H29" s="2"/>
    </row>
    <row r="30" spans="2:8" x14ac:dyDescent="0.25">
      <c r="B30" s="1" t="s">
        <v>65</v>
      </c>
      <c r="G30" s="21">
        <f>SUM(G25:G29)</f>
        <v>561.75097426572358</v>
      </c>
    </row>
  </sheetData>
  <mergeCells count="6">
    <mergeCell ref="J2:L2"/>
    <mergeCell ref="B4:H4"/>
    <mergeCell ref="B10:H10"/>
    <mergeCell ref="B15:H15"/>
    <mergeCell ref="B22:H22"/>
    <mergeCell ref="J6:L6"/>
  </mergeCells>
  <hyperlinks>
    <hyperlink ref="L4" r:id="rId1"/>
    <hyperlink ref="H8" r:id="rId2"/>
    <hyperlink ref="H13" r:id="rId3"/>
    <hyperlink ref="H18" r:id="rId4"/>
    <hyperlink ref="H19" r:id="rId5"/>
    <hyperlink ref="H2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abSelected="1" zoomScale="85" zoomScaleNormal="85" workbookViewId="0">
      <selection activeCell="C19" sqref="C19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12.5703125" style="1" bestFit="1" customWidth="1"/>
    <col min="4" max="4" width="15" style="1" bestFit="1" customWidth="1"/>
    <col min="5" max="5" width="15.28515625" style="1" bestFit="1" customWidth="1"/>
    <col min="6" max="7" width="15" style="1" bestFit="1" customWidth="1"/>
    <col min="8" max="9" width="20.42578125" style="1" customWidth="1"/>
    <col min="10" max="10" width="15" style="1" bestFit="1" customWidth="1"/>
    <col min="11" max="11" width="20.42578125" style="1" customWidth="1"/>
    <col min="12" max="12" width="15" style="1" bestFit="1" customWidth="1"/>
    <col min="13" max="13" width="23" style="1" bestFit="1" customWidth="1"/>
    <col min="14" max="16384" width="9.140625" style="1"/>
  </cols>
  <sheetData>
    <row r="2" spans="2:13" ht="18.75" x14ac:dyDescent="0.3">
      <c r="B2" s="25" t="s">
        <v>45</v>
      </c>
      <c r="C2" s="25"/>
      <c r="D2" s="9">
        <v>21066</v>
      </c>
      <c r="E2" s="25" t="s">
        <v>39</v>
      </c>
      <c r="F2" s="25"/>
      <c r="H2" s="25" t="s">
        <v>35</v>
      </c>
      <c r="I2" s="25"/>
      <c r="J2" s="25"/>
      <c r="K2" s="25"/>
      <c r="L2" s="25"/>
    </row>
    <row r="3" spans="2:13" ht="38.25" customHeight="1" x14ac:dyDescent="0.25">
      <c r="B3" s="27" t="s">
        <v>27</v>
      </c>
      <c r="C3" s="27"/>
      <c r="E3" s="26" t="s">
        <v>29</v>
      </c>
      <c r="F3" s="26"/>
      <c r="I3" s="1" t="s">
        <v>23</v>
      </c>
      <c r="K3" s="1" t="s">
        <v>24</v>
      </c>
    </row>
    <row r="4" spans="2:13" x14ac:dyDescent="0.25">
      <c r="B4" s="1" t="s">
        <v>28</v>
      </c>
      <c r="C4" s="16">
        <f>D2*30%</f>
        <v>6319.8</v>
      </c>
      <c r="E4" s="1" t="s">
        <v>22</v>
      </c>
      <c r="F4" s="1">
        <v>100</v>
      </c>
      <c r="H4" s="1" t="s">
        <v>28</v>
      </c>
      <c r="I4" s="24">
        <f>D2-C8-F8</f>
        <v>7260.1430017161611</v>
      </c>
      <c r="J4" s="3"/>
      <c r="K4" s="24">
        <f>D2-C8-F8</f>
        <v>7260.1430017161611</v>
      </c>
    </row>
    <row r="5" spans="2:13" x14ac:dyDescent="0.25">
      <c r="B5" s="1" t="s">
        <v>18</v>
      </c>
      <c r="C5" s="19">
        <v>0.03</v>
      </c>
      <c r="D5" s="18" t="s">
        <v>55</v>
      </c>
      <c r="E5" s="1" t="s">
        <v>18</v>
      </c>
      <c r="F5" s="2">
        <v>0.03</v>
      </c>
      <c r="G5" s="2" t="s">
        <v>55</v>
      </c>
      <c r="H5" s="1" t="s">
        <v>18</v>
      </c>
      <c r="I5" s="10">
        <v>3.39E-2</v>
      </c>
      <c r="J5" s="18" t="s">
        <v>56</v>
      </c>
      <c r="K5" s="20">
        <v>7.0000000000000007E-2</v>
      </c>
      <c r="L5" s="18" t="s">
        <v>57</v>
      </c>
      <c r="M5" s="4" t="s">
        <v>43</v>
      </c>
    </row>
    <row r="6" spans="2:13" x14ac:dyDescent="0.25">
      <c r="B6" s="1" t="s">
        <v>19</v>
      </c>
      <c r="C6" s="2">
        <v>12</v>
      </c>
      <c r="E6" s="1" t="s">
        <v>19</v>
      </c>
      <c r="F6" s="2">
        <v>12</v>
      </c>
      <c r="H6" s="1" t="s">
        <v>19</v>
      </c>
      <c r="I6" s="2">
        <v>12</v>
      </c>
      <c r="J6" s="3"/>
      <c r="K6" s="2">
        <v>12</v>
      </c>
    </row>
    <row r="7" spans="2:13" x14ac:dyDescent="0.25">
      <c r="B7" s="1" t="s">
        <v>20</v>
      </c>
      <c r="C7" s="2">
        <v>5</v>
      </c>
      <c r="E7" s="1" t="s">
        <v>20</v>
      </c>
      <c r="F7" s="2">
        <v>5</v>
      </c>
      <c r="H7" s="1" t="s">
        <v>20</v>
      </c>
      <c r="I7" s="2">
        <v>3</v>
      </c>
      <c r="J7" s="3"/>
      <c r="K7" s="2">
        <v>6</v>
      </c>
      <c r="M7" s="4" t="s">
        <v>44</v>
      </c>
    </row>
    <row r="8" spans="2:13" x14ac:dyDescent="0.25">
      <c r="B8" s="1" t="s">
        <v>21</v>
      </c>
      <c r="C8" s="17">
        <f>C4*((1+C5/C6)^(C6*C7))</f>
        <v>7341.1857360730019</v>
      </c>
      <c r="E8" s="1" t="s">
        <v>21</v>
      </c>
      <c r="F8" s="17">
        <f>F4*((1+F5/F6)^(F6*F7)-1)/(F5/F6)</f>
        <v>6464.6712622108362</v>
      </c>
      <c r="H8" s="1" t="s">
        <v>22</v>
      </c>
      <c r="I8" s="17">
        <f>(I4*(I5/I6))/(1-(1+I5/I6)^(-I6*I7))</f>
        <v>212.38386331676145</v>
      </c>
      <c r="J8" s="3"/>
      <c r="K8" s="17">
        <f>K4*(K5/K6)/(1-(1+K5/K6)^(-K6*K7))</f>
        <v>123.77822502368343</v>
      </c>
    </row>
    <row r="10" spans="2:13" x14ac:dyDescent="0.25">
      <c r="B10" s="1" t="s">
        <v>71</v>
      </c>
      <c r="F10" s="22">
        <f>(C8+F8)</f>
        <v>13805.856998283838</v>
      </c>
      <c r="H10" s="1" t="s">
        <v>25</v>
      </c>
      <c r="I10" s="17">
        <f>I8*I6*I7</f>
        <v>7645.8190794034126</v>
      </c>
      <c r="J10" s="2"/>
      <c r="K10" s="16">
        <f>K8*K6*K7</f>
        <v>8912.0322017052076</v>
      </c>
    </row>
    <row r="11" spans="2:13" x14ac:dyDescent="0.25">
      <c r="B11" s="1" t="s">
        <v>70</v>
      </c>
      <c r="F11" s="23">
        <f>(D2-F10)</f>
        <v>7260.143001716162</v>
      </c>
      <c r="H11" s="1" t="s">
        <v>26</v>
      </c>
      <c r="I11" s="16">
        <f>I10-I4</f>
        <v>385.67607768725156</v>
      </c>
      <c r="J11" s="2"/>
      <c r="K11" s="16">
        <f>K10-K4</f>
        <v>1651.8891999890466</v>
      </c>
    </row>
    <row r="14" spans="2:13" ht="18.75" x14ac:dyDescent="0.3">
      <c r="C14" s="25" t="s">
        <v>31</v>
      </c>
      <c r="D14" s="25"/>
      <c r="E14" s="25"/>
    </row>
    <row r="15" spans="2:13" x14ac:dyDescent="0.25">
      <c r="C15" s="1" t="s">
        <v>32</v>
      </c>
      <c r="E15" s="13">
        <v>45700000</v>
      </c>
    </row>
    <row r="16" spans="2:13" x14ac:dyDescent="0.25">
      <c r="C16" s="1" t="s">
        <v>1</v>
      </c>
      <c r="E16" s="10">
        <v>3.32E-2</v>
      </c>
      <c r="F16" s="2" t="s">
        <v>74</v>
      </c>
    </row>
    <row r="17" spans="3:5" x14ac:dyDescent="0.25">
      <c r="C17" s="1" t="s">
        <v>16</v>
      </c>
      <c r="E17" s="15">
        <f>E15*(1+E16)^5</f>
        <v>53806926.761715464</v>
      </c>
    </row>
  </sheetData>
  <mergeCells count="6">
    <mergeCell ref="B2:C2"/>
    <mergeCell ref="E2:F2"/>
    <mergeCell ref="H2:L2"/>
    <mergeCell ref="C14:E14"/>
    <mergeCell ref="E3:F3"/>
    <mergeCell ref="B3:C3"/>
  </mergeCells>
  <hyperlinks>
    <hyperlink ref="D5" r:id="rId1"/>
    <hyperlink ref="L5" r:id="rId2"/>
    <hyperlink ref="J5" r:id="rId3"/>
  </hyperlinks>
  <pageMargins left="0.7" right="0.7" top="0.75" bottom="0.75" header="0.3" footer="0.3"/>
  <pageSetup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rse Development" ma:contentTypeID="0x010100A30BC5E90BED914E81F4B67CDEADBEEF0072B4D5296E9CCD41A4B955E8BC4A98B9005156AE1B8D69CF4C9E5A03941036CECB" ma:contentTypeVersion="18" ma:contentTypeDescription="Create a new Course Development document." ma:contentTypeScope="" ma:versionID="35c1cb0a83958f1d0bb25a97eeb1759d">
  <xsd:schema xmlns:xsd="http://www.w3.org/2001/XMLSchema" xmlns:xs="http://www.w3.org/2001/XMLSchema" xmlns:p="http://schemas.microsoft.com/office/2006/metadata/properties" xmlns:ns1="http://schemas.microsoft.com/sharepoint/v3" xmlns:ns2="30a82cfc-8d0b-455e-b705-4035c60ff9fd" targetNamespace="http://schemas.microsoft.com/office/2006/metadata/properties" ma:root="true" ma:fieldsID="7f302115a5f8a1b15560b600ae7cd187" ns1:_="" ns2:_="">
    <xsd:import namespace="http://schemas.microsoft.com/sharepoint/v3"/>
    <xsd:import namespace="30a82cfc-8d0b-455e-b705-4035c60ff9fd"/>
    <xsd:element name="properties">
      <xsd:complexType>
        <xsd:sequence>
          <xsd:element name="documentManagement">
            <xsd:complexType>
              <xsd:all>
                <xsd:element ref="ns2:CourseVersion" minOccurs="0"/>
                <xsd:element ref="ns1:DocumentComments" minOccurs="0"/>
                <xsd:element ref="ns2:TaxKeywordTaxHTField" minOccurs="0"/>
                <xsd:element ref="ns1:SecurityClassificationTaxHTField0" minOccurs="0"/>
                <xsd:element ref="ns1:DocumentCategoryTaxHTField0" minOccurs="0"/>
                <xsd:element ref="ns1:DocumentBusinessValueTaxHTField0" minOccurs="0"/>
                <xsd:element ref="ns1:DocumentSubjectTaxHTField0" minOccurs="0"/>
                <xsd:element ref="ns1:DocumentStatusTaxHTField0" minOccurs="0"/>
                <xsd:element ref="ns2:TaxCatchAll" minOccurs="0"/>
                <xsd:element ref="ns2:TaxCatchAllLabel" minOccurs="0"/>
                <xsd:element ref="ns1:DocumentTypeTaxHTField0" minOccurs="0"/>
                <xsd:element ref="ns1:DocumentDepartmen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Comments" ma:index="7" nillable="true" ma:displayName="Description" ma:description="The summary or abstract of the contents of the document" ma:internalName="DocumentComments">
      <xsd:simpleType>
        <xsd:restriction base="dms:Note">
          <xsd:maxLength value="255"/>
        </xsd:restriction>
      </xsd:simpleType>
    </xsd:element>
    <xsd:element name="SecurityClassificationTaxHTField0" ma:index="13" nillable="true" ma:taxonomy="true" ma:internalName="SecurityClassificationTaxHTField0" ma:taxonomyFieldName="SecurityClassification" ma:displayName="Classification" ma:readOnly="false" ma:default="2;#Internal|98311b30-b9e9-4d4f-9f64-0688c0d4a234" ma:fieldId="{deadbeef-dd47-4075-83f4-7a25a42617f9}" ma:sspId="5ddf6d74-a44e-45e9-afc0-d7ad5ae01d3b" ma:termSetId="b4b0d153-30b9-455a-9458-c3a4d77c9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CategoryTaxHTField0" ma:index="14" nillable="true" ma:taxonomy="true" ma:internalName="DocumentCategoryTaxHTField0" ma:taxonomyFieldName="DocumentCategory" ma:displayName="Category" ma:default="" ma:fieldId="{deadbeef-df57-4942-869e-88db097302a9}" ma:sspId="5ddf6d74-a44e-45e9-afc0-d7ad5ae01d3b" ma:termSetId="52f69233-5cf0-4c4a-8a06-7adcfff7b0d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BusinessValueTaxHTField0" ma:index="15" nillable="true" ma:taxonomy="true" ma:internalName="DocumentBusinessValueTaxHTField0" ma:taxonomyFieldName="DocumentBusinessValue" ma:displayName="Business Value" ma:readOnly="false" ma:default="1;#Normal|581d4866-74cc-43f1-bef1-bb304cbfeaa5" ma:fieldId="{deadbeef-1563-43e8-a472-f8beecdc2f9a}" ma:sspId="5ddf6d74-a44e-45e9-afc0-d7ad5ae01d3b" ma:termSetId="de6416be-ddc0-435d-937d-8647ab739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ubjectTaxHTField0" ma:index="16" nillable="true" ma:taxonomy="true" ma:internalName="DocumentSubjectTaxHTField0" ma:taxonomyFieldName="DocumentSubject" ma:displayName="Subject" ma:readOnly="false" ma:default="" ma:fieldId="{deadbeef-f57a-49aa-8e80-40b7474d5a66}" ma:sspId="5ddf6d74-a44e-45e9-afc0-d7ad5ae01d3b" ma:termSetId="122e6309-b4e4-4602-9fcd-00090a755f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StatusTaxHTField0" ma:index="17" nillable="true" ma:taxonomy="true" ma:internalName="DocumentStatusTaxHTField0" ma:taxonomyFieldName="DocumentStatus" ma:displayName="Status" ma:default="" ma:fieldId="{deadbeef-14b3-4711-a028-ec5ab2e777db}" ma:sspId="5ddf6d74-a44e-45e9-afc0-d7ad5ae01d3b" ma:termSetId="89f586f0-dd11-45fd-b561-c10d067e4b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TypeTaxHTField0" ma:index="20" nillable="true" ma:taxonomy="true" ma:internalName="DocumentTypeTaxHTField0" ma:taxonomyFieldName="DocumentType" ma:displayName="Document Type" ma:readOnly="false" ma:default="" ma:fieldId="{deadbeef-9601-426a-9322-ac73799625f1}" ma:sspId="5ddf6d74-a44e-45e9-afc0-d7ad5ae01d3b" ma:termSetId="56472838-225c-4fb3-b14d-139d47897c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DepartmentTaxHTField0" ma:index="21" nillable="true" ma:taxonomy="true" ma:internalName="DocumentDepartmentTaxHTField0" ma:taxonomyFieldName="DocumentDepartment" ma:displayName="Department" ma:readOnly="false" ma:default="3;#Academic Program and Course Development|59abafec-cbf5-4238-a796-a3b74278f4db" ma:fieldId="{deadbeef-6c26-4ca2-8669-4998fb5582db}" ma:sspId="5ddf6d74-a44e-45e9-afc0-d7ad5ae01d3b" ma:termSetId="1601148f-bc18-4e12-8568-fe1a2a0426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82cfc-8d0b-455e-b705-4035c60ff9fd" elementFormDefault="qualified">
    <xsd:import namespace="http://schemas.microsoft.com/office/2006/documentManagement/types"/>
    <xsd:import namespace="http://schemas.microsoft.com/office/infopath/2007/PartnerControls"/>
    <xsd:element name="CourseVersion" ma:index="4" nillable="true" ma:displayName="Course Version" ma:internalName="CourseVersion">
      <xsd:simpleType>
        <xsd:restriction base="dms:Text">
          <xsd:maxLength value="255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5ddf6d74-a44e-45e9-afc0-d7ad5ae01d3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4549d8d1-fd35-42e1-a179-f6926eae1453}" ma:internalName="TaxCatchAll" ma:showField="CatchAllData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4549d8d1-fd35-42e1-a179-f6926eae1453}" ma:internalName="TaxCatchAllLabel" ma:readOnly="true" ma:showField="CatchAllDataLabel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BusinessValu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Normal</TermName>
          <TermId xmlns="http://schemas.microsoft.com/office/infopath/2007/PartnerControls">581d4866-74cc-43f1-bef1-bb304cbfeaa5</TermId>
        </TermInfo>
      </Terms>
    </DocumentBusinessValueTaxHTField0>
    <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98311b30-b9e9-4d4f-9f64-0688c0d4a234</TermId>
        </TermInfo>
      </Terms>
    </SecurityClassificationTaxHTField0>
    <DocumentDepartmen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Academic Program and Course Development</TermName>
          <TermId xmlns="http://schemas.microsoft.com/office/infopath/2007/PartnerControls">59abafec-cbf5-4238-a796-a3b74278f4db</TermId>
        </TermInfo>
      </Terms>
    </DocumentDepartmentTaxHTField0>
    <TaxCatchAll xmlns="30a82cfc-8d0b-455e-b705-4035c60ff9fd">
      <Value>3</Value>
      <Value>2</Value>
      <Value>1</Value>
    </TaxCatchAll>
    <DocumentComments xmlns="http://schemas.microsoft.com/sharepoint/v3" xsi:nil="true"/>
    <DocumentCategoryTaxHTField0 xmlns="http://schemas.microsoft.com/sharepoint/v3">
      <Terms xmlns="http://schemas.microsoft.com/office/infopath/2007/PartnerControls"/>
    </DocumentCategoryTaxHTField0>
    <DocumentTypeTaxHTField0 xmlns="http://schemas.microsoft.com/sharepoint/v3">
      <Terms xmlns="http://schemas.microsoft.com/office/infopath/2007/PartnerControls"/>
    </DocumentTypeTaxHTField0>
    <TaxKeywordTaxHTField xmlns="30a82cfc-8d0b-455e-b705-4035c60ff9fd">
      <Terms xmlns="http://schemas.microsoft.com/office/infopath/2007/PartnerControls"/>
    </TaxKeywordTaxHTField>
    <CourseVersion xmlns="30a82cfc-8d0b-455e-b705-4035c60ff9fd" xsi:nil="true"/>
    <DocumentSubjectTaxHTField0 xmlns="http://schemas.microsoft.com/sharepoint/v3">
      <Terms xmlns="http://schemas.microsoft.com/office/infopath/2007/PartnerControls"/>
    </DocumentSubjectTaxHTField0>
    <DocumentStatusTaxHTField0 xmlns="http://schemas.microsoft.com/sharepoint/v3">
      <Terms xmlns="http://schemas.microsoft.com/office/infopath/2007/PartnerControls"/>
    </DocumentStatusTaxHTField0>
  </documentManagement>
</p:properties>
</file>

<file path=customXml/itemProps1.xml><?xml version="1.0" encoding="utf-8"?>
<ds:datastoreItem xmlns:ds="http://schemas.openxmlformats.org/officeDocument/2006/customXml" ds:itemID="{F68654D5-7CE8-441E-A19F-23F8E9AA8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a82cfc-8d0b-455e-b705-4035c60ff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2672DE-F886-4389-BC69-768A5A00B26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FD214CD-739C-476D-88E1-9B567CB1E2A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A65B2F7B-4B72-4D84-BB54-798D2E1AE84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6BEE71C-0543-4648-B08A-2878A32016F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a82cfc-8d0b-455e-b705-4035c60ff9fd"/>
    <ds:schemaRef ds:uri="http://purl.org/dc/dcmitype/"/>
    <ds:schemaRef ds:uri="http://purl.org/dc/elements/1.1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Funding-Population Projection</vt:lpstr>
    </vt:vector>
  </TitlesOfParts>
  <Company>Grand Canyon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Lopez</dc:creator>
  <cp:lastModifiedBy>USER</cp:lastModifiedBy>
  <dcterms:created xsi:type="dcterms:W3CDTF">2016-10-31T18:46:04Z</dcterms:created>
  <dcterms:modified xsi:type="dcterms:W3CDTF">2020-10-20T20:58:28Z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0x010100A30BC5E90BED914E81F4B67CDEADBEEF0072B4D5296E9CCD41A4B955E8BC4A98B9005156AE1B8D69CF4C9E5A03941036CECB</vt:lpwstr>
  </property>
  <property fmtid="{D5CDD505-2E9C-101B-9397-08002B2CF9AE}" pid="3" name="DocumentDepartment">
    <vt:lpwstr>3;#Academic Program and Course Development|59abafec-cbf5-4238-a796-a3b74278f4db</vt:lpwstr>
  </property>
  <property fmtid="{D5CDD505-2E9C-101B-9397-08002B2CF9AE}" pid="4" name="TaxKeyword">
    <vt:lpwstr/>
  </property>
  <property fmtid="{D5CDD505-2E9C-101B-9397-08002B2CF9AE}" pid="5" name="SecurityClassification">
    <vt:lpwstr>2;#Internal|98311b30-b9e9-4d4f-9f64-0688c0d4a234</vt:lpwstr>
  </property>
  <property fmtid="{D5CDD505-2E9C-101B-9397-08002B2CF9AE}" pid="6" name="DocumentBusinessValue">
    <vt:lpwstr>1;#Normal|581d4866-74cc-43f1-bef1-bb304cbfeaa5</vt:lpwstr>
  </property>
  <property fmtid="{D5CDD505-2E9C-101B-9397-08002B2CF9AE}" pid="7" name="DocumentStatus">
    <vt:lpwstr/>
  </property>
  <property fmtid="{D5CDD505-2E9C-101B-9397-08002B2CF9AE}" pid="8" name="DocumentSubject">
    <vt:lpwstr/>
  </property>
  <property fmtid="{D5CDD505-2E9C-101B-9397-08002B2CF9AE}" pid="9" name="DocumentType">
    <vt:lpwstr/>
  </property>
  <property fmtid="{D5CDD505-2E9C-101B-9397-08002B2CF9AE}" pid="10" name="DocumentCategory">
    <vt:lpwstr/>
  </property>
</Properties>
</file>